
<file path=[Content_Types].xml><?xml version="1.0" encoding="utf-8"?>
<Types xmlns="http://schemas.openxmlformats.org/package/2006/content-types">
  <Override PartName="/xl/worksheets/sheet1.xml" ContentType="application/vnd.openxmlformats-officedocument.spreadsheetml.worksheet+xml"/>
  <Override PartName="/xl/workbook.xml" ContentType="application/vnd.openxmlformats-officedocument.spreadsheetml.sheet.main+xml"/>
  <Override PartName="/docProps/core.xml" ContentType="application/vnd.openxmlformats-package.core-properties+xml"/>
  <Default Extension="xml" ContentType="application/xml"/>
  <Override PartName="/xl/theme/theme1.xml" ContentType="application/vnd.openxmlformats-officedocument.theme+xml"/>
  <Override PartName="/docProps/app.xml" ContentType="application/vnd.openxmlformats-officedocument.extended-properties+xml"/>
  <Default Extension="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Default Extension="vml" ContentType="application/vnd.openxmlformats-officedocument.vmlDrawing"/>
  <Override PartName="/xl/calcChain.xml" ContentType="application/vnd.openxmlformats-officedocument.spreadsheetml.calcChain+xml"/>
  <Override PartName="/xl/styles.xml" ContentType="application/vnd.openxmlformats-officedocument.spreadsheetml.styles+xml"/>
  <Default Extension="png" ContentType="image/png"/>
</Types>
</file>

<file path=_rels/.rels><?xml version="1.0" encoding="UTF-8" standalone="yes"?>
<Relationships xmlns="http://schemas.openxmlformats.org/package/2006/relationships"><Relationship Id="rId2" Type="http://schemas.openxmlformats.org/package/2006/relationships/metadata/core-properties" Target="docProps/core.xml"/><Relationship Id="rId3" Type="http://schemas.openxmlformats.org/officeDocument/2006/relationships/extended-properties" Target="docProps/app.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checkCompatibility="1" autoCompressPictures="0"/>
  <bookViews>
    <workbookView xWindow="-20" yWindow="-20" windowWidth="21600" windowHeight="13720" tabRatio="500"/>
  </bookViews>
  <sheets>
    <sheet name="iPhone 3GS" sheetId="1" r:id="rId1"/>
  </sheets>
  <calcPr calcId="130000" concurrentCalc="0"/>
  <extLst>
    <ext xmlns:mx="http://schemas.microsoft.com/office/mac/excel/2008/main" uri="http://schemas.microsoft.com/office/mac/excel/2008/main">
      <mx:ArchID Flags="2"/>
    </ext>
  </extLst>
</workbook>
</file>

<file path=xl/calcChain.xml><?xml version="1.0" encoding="utf-8"?>
<calcChain xmlns="http://schemas.openxmlformats.org/spreadsheetml/2006/main">
  <c r="J106" i="1"/>
  <c r="I106"/>
  <c r="H106"/>
  <c r="G106"/>
  <c r="G105"/>
  <c r="J105"/>
  <c r="I105"/>
  <c r="H105"/>
  <c r="F106"/>
  <c r="F105"/>
  <c r="E106"/>
  <c r="E105"/>
  <c r="C106"/>
  <c r="D106"/>
  <c r="C105"/>
  <c r="D105"/>
  <c r="B106"/>
  <c r="B105"/>
  <c r="B104"/>
  <c r="B109"/>
  <c r="C104"/>
  <c r="C109"/>
  <c r="D104"/>
  <c r="D109"/>
  <c r="E104"/>
  <c r="E109"/>
  <c r="F109"/>
  <c r="G104"/>
  <c r="G109"/>
  <c r="H104"/>
  <c r="H109"/>
  <c r="I104"/>
  <c r="I109"/>
  <c r="J104"/>
  <c r="J109"/>
  <c r="C115"/>
  <c r="B115"/>
  <c r="C110"/>
  <c r="D110"/>
  <c r="E110"/>
  <c r="F110"/>
  <c r="G110"/>
  <c r="H110"/>
  <c r="I110"/>
  <c r="J110"/>
  <c r="B110"/>
  <c r="G107"/>
  <c r="B107"/>
  <c r="J108"/>
  <c r="I108"/>
  <c r="H108"/>
  <c r="G108"/>
  <c r="F108"/>
  <c r="E108"/>
  <c r="D108"/>
  <c r="C108"/>
  <c r="B108"/>
  <c r="J65"/>
  <c r="I65"/>
  <c r="H65"/>
  <c r="G65"/>
  <c r="F65"/>
  <c r="E65"/>
  <c r="D65"/>
  <c r="C65"/>
  <c r="B65"/>
  <c r="J64"/>
  <c r="I64"/>
  <c r="H64"/>
  <c r="G64"/>
  <c r="F64"/>
  <c r="E64"/>
  <c r="D64"/>
  <c r="C64"/>
  <c r="B64"/>
  <c r="H33"/>
  <c r="G33"/>
  <c r="H32"/>
  <c r="G32"/>
  <c r="H31"/>
  <c r="G31"/>
  <c r="H30"/>
  <c r="G30"/>
  <c r="H28"/>
  <c r="G28"/>
  <c r="H27"/>
  <c r="G27"/>
  <c r="H26"/>
  <c r="G26"/>
  <c r="H25"/>
  <c r="G25"/>
</calcChain>
</file>

<file path=xl/sharedStrings.xml><?xml version="1.0" encoding="utf-8"?>
<sst xmlns="http://schemas.openxmlformats.org/spreadsheetml/2006/main" count="123" uniqueCount="81">
  <si>
    <t>Bei den Kosten pro Monat werden auch die Gerätekosten mit aufgefangen. So zahlt man pro Monat immer mindestens die Grundgebühr plus 1/24 vom Gerätepreis</t>
    <phoneticPr fontId="2" type="noConversion"/>
  </si>
  <si>
    <t>Kosten Gesamt</t>
    <phoneticPr fontId="2" type="noConversion"/>
  </si>
  <si>
    <t>Dein Günstigster Tarf:</t>
    <phoneticPr fontId="2" type="noConversion"/>
  </si>
  <si>
    <t>Complete 120</t>
  </si>
  <si>
    <t>Complete 240</t>
  </si>
  <si>
    <t>Complete 1200</t>
  </si>
  <si>
    <t>Complete 60</t>
    <phoneticPr fontId="2" type="noConversion"/>
  </si>
  <si>
    <t>Complete 120</t>
    <phoneticPr fontId="2" type="noConversion"/>
  </si>
  <si>
    <t>Complete 240</t>
    <phoneticPr fontId="2" type="noConversion"/>
  </si>
  <si>
    <t>Complete 1200</t>
    <phoneticPr fontId="2" type="noConversion"/>
  </si>
  <si>
    <t>Telefonie</t>
  </si>
  <si>
    <t>inklusive</t>
  </si>
  <si>
    <t>Messaging</t>
  </si>
  <si>
    <t>Internet</t>
  </si>
  <si>
    <t>200 MB</t>
  </si>
  <si>
    <t>Allgemeines</t>
  </si>
  <si>
    <t>Versandkosten</t>
  </si>
  <si>
    <t>Achtung: Dieser Rechner gibt nur einen ungefähren überblick und kann nicht jeden Faktor wie z.B. die Taktung mit einbeziehen. Überprüfe also nocheinmal bevor du bestellst ob der angezeigte Tarif wirklich zu dir passt. Wir übernehmen keine Haftung für Fehleinschätzungen oder ähnliches.</t>
    <phoneticPr fontId="2" type="noConversion"/>
  </si>
  <si>
    <t>Datenverbrauch</t>
    <phoneticPr fontId="2" type="noConversion"/>
  </si>
  <si>
    <t>MB</t>
    <phoneticPr fontId="2" type="noConversion"/>
  </si>
  <si>
    <t>Datengebühr</t>
    <phoneticPr fontId="2" type="noConversion"/>
  </si>
  <si>
    <t>Telefon</t>
    <phoneticPr fontId="2" type="noConversion"/>
  </si>
  <si>
    <t>SMS</t>
    <phoneticPr fontId="2" type="noConversion"/>
  </si>
  <si>
    <t>MMS</t>
    <phoneticPr fontId="2" type="noConversion"/>
  </si>
  <si>
    <t>Gefragt wird hier nach den Gesprächsminuten bzw. SMS pro MONAT und nicht pro TAG! Einfach auf deine letzte Rechnung (Einleverbindungen) schauen!</t>
    <phoneticPr fontId="2" type="noConversion"/>
  </si>
  <si>
    <t>Kosten pro Monat</t>
    <phoneticPr fontId="2" type="noConversion"/>
  </si>
  <si>
    <t>Welches iPhone soll es werden? 16 oder 32?</t>
    <phoneticPr fontId="2" type="noConversion"/>
  </si>
  <si>
    <t>T-Mobile</t>
    <phoneticPr fontId="2" type="noConversion"/>
  </si>
  <si>
    <t>Festnetz</t>
    <phoneticPr fontId="2" type="noConversion"/>
  </si>
  <si>
    <t>Grundgebühr</t>
    <phoneticPr fontId="2" type="noConversion"/>
  </si>
  <si>
    <t>Dein Telefonierverhalten</t>
    <phoneticPr fontId="2" type="noConversion"/>
  </si>
  <si>
    <t>Anrufe:</t>
    <phoneticPr fontId="2" type="noConversion"/>
  </si>
  <si>
    <t>Zum Festnetz</t>
    <phoneticPr fontId="2" type="noConversion"/>
  </si>
  <si>
    <t>Nach T-Mobile</t>
    <phoneticPr fontId="2" type="noConversion"/>
  </si>
  <si>
    <t>In andere Netze</t>
    <phoneticPr fontId="2" type="noConversion"/>
  </si>
  <si>
    <t>Minuten</t>
    <phoneticPr fontId="2" type="noConversion"/>
  </si>
  <si>
    <t>Minuten</t>
    <phoneticPr fontId="2" type="noConversion"/>
  </si>
  <si>
    <t>Minuten</t>
    <phoneticPr fontId="2" type="noConversion"/>
  </si>
  <si>
    <t>SMS</t>
    <phoneticPr fontId="2" type="noConversion"/>
  </si>
  <si>
    <t>Stück</t>
    <phoneticPr fontId="2" type="noConversion"/>
  </si>
  <si>
    <t>MMS</t>
    <phoneticPr fontId="2" type="noConversion"/>
  </si>
  <si>
    <t>Du brauchst mehr als 200 MB im Monat?</t>
    <phoneticPr fontId="2" type="noConversion"/>
  </si>
  <si>
    <t>Welches Gerät?</t>
    <phoneticPr fontId="2" type="noConversion"/>
  </si>
  <si>
    <t>GB</t>
    <phoneticPr fontId="2" type="noConversion"/>
  </si>
  <si>
    <t>Inklusiv-SMS</t>
    <phoneticPr fontId="2" type="noConversion"/>
  </si>
  <si>
    <t>Inklusiv-MMS</t>
    <phoneticPr fontId="2" type="noConversion"/>
  </si>
  <si>
    <t>lfd. Kosten</t>
    <phoneticPr fontId="2" type="noConversion"/>
  </si>
  <si>
    <t>Tarif</t>
    <phoneticPr fontId="2" type="noConversion"/>
  </si>
  <si>
    <t>T-Mobile</t>
    <phoneticPr fontId="2" type="noConversion"/>
  </si>
  <si>
    <t>Festnetz</t>
    <phoneticPr fontId="2" type="noConversion"/>
  </si>
  <si>
    <t>Preis</t>
    <phoneticPr fontId="2" type="noConversion"/>
  </si>
  <si>
    <t>Inklusivminuten</t>
    <phoneticPr fontId="2" type="noConversion"/>
  </si>
  <si>
    <t>Festnetz</t>
    <phoneticPr fontId="2" type="noConversion"/>
  </si>
  <si>
    <t>T-Mobile &amp; Mail.</t>
    <phoneticPr fontId="2" type="noConversion"/>
  </si>
  <si>
    <t>Andere Netze</t>
    <phoneticPr fontId="2" type="noConversion"/>
  </si>
  <si>
    <t>Weekend Flat</t>
    <phoneticPr fontId="2" type="noConversion"/>
  </si>
  <si>
    <t>T-Mobile</t>
    <phoneticPr fontId="2" type="noConversion"/>
  </si>
  <si>
    <t>Andere Netze</t>
    <phoneticPr fontId="2" type="noConversion"/>
  </si>
  <si>
    <t>HSDPA-Nutzung</t>
    <phoneticPr fontId="2" type="noConversion"/>
  </si>
  <si>
    <t>WLAN-Flatrate</t>
    <phoneticPr fontId="2" type="noConversion"/>
  </si>
  <si>
    <t>nein</t>
    <phoneticPr fontId="2" type="noConversion"/>
  </si>
  <si>
    <t>Anschl. Preis</t>
    <phoneticPr fontId="2" type="noConversion"/>
  </si>
  <si>
    <t>200 MB</t>
    <phoneticPr fontId="2" type="noConversion"/>
  </si>
  <si>
    <t>nein</t>
    <phoneticPr fontId="2" type="noConversion"/>
  </si>
  <si>
    <t>iPhone 3G[S] 16</t>
    <phoneticPr fontId="2" type="noConversion"/>
  </si>
  <si>
    <t>iPhone 3G[S] 32</t>
    <phoneticPr fontId="2" type="noConversion"/>
  </si>
  <si>
    <t>Tarifrechner</t>
    <phoneticPr fontId="2" type="noConversion"/>
  </si>
  <si>
    <t>Gerätekosten</t>
    <phoneticPr fontId="2" type="noConversion"/>
  </si>
  <si>
    <t>Gesamtkosten</t>
    <phoneticPr fontId="2" type="noConversion"/>
  </si>
  <si>
    <t>16 GB</t>
    <phoneticPr fontId="2" type="noConversion"/>
  </si>
  <si>
    <t>32GB</t>
    <phoneticPr fontId="2" type="noConversion"/>
  </si>
  <si>
    <t>16GB</t>
    <phoneticPr fontId="2" type="noConversion"/>
  </si>
  <si>
    <t>Complete XS</t>
  </si>
  <si>
    <t>Complete S</t>
  </si>
  <si>
    <t>Complete M</t>
  </si>
  <si>
    <t>Complete L</t>
  </si>
  <si>
    <t>Complete XS</t>
    <phoneticPr fontId="2" type="noConversion"/>
  </si>
  <si>
    <t>Complete S</t>
    <phoneticPr fontId="2" type="noConversion"/>
  </si>
  <si>
    <t>Complete M</t>
    <phoneticPr fontId="2" type="noConversion"/>
  </si>
  <si>
    <t>Complete L</t>
    <phoneticPr fontId="2" type="noConversion"/>
  </si>
  <si>
    <t>Complete 60</t>
  </si>
</sst>
</file>

<file path=xl/styles.xml><?xml version="1.0" encoding="utf-8"?>
<styleSheet xmlns="http://schemas.openxmlformats.org/spreadsheetml/2006/main">
  <numFmts count="4">
    <numFmt numFmtId="164" formatCode="#,##0.00&quot;$&quot;;[Red]#,##0.00&quot;$&quot;"/>
    <numFmt numFmtId="166" formatCode="#,##0.00&quot;$&quot;;[Red]#,##0.00&quot;$&quot;"/>
    <numFmt numFmtId="167" formatCode="#,##0.00&quot;$&quot;;[Red]#,##0.00&quot;$&quot;"/>
    <numFmt numFmtId="168" formatCode="#,##0.00&quot;$&quot;;[Red]#,##0.00&quot;$&quot;"/>
  </numFmts>
  <fonts count="8">
    <font>
      <sz val="10"/>
      <name val="Verdana"/>
    </font>
    <font>
      <b/>
      <sz val="10"/>
      <name val="Verdana"/>
    </font>
    <font>
      <sz val="8"/>
      <name val="Verdana"/>
    </font>
    <font>
      <b/>
      <sz val="10"/>
      <color indexed="9"/>
      <name val="Verdana"/>
    </font>
    <font>
      <b/>
      <sz val="9"/>
      <name val="Verdana"/>
    </font>
    <font>
      <sz val="9"/>
      <name val="Verdana"/>
    </font>
    <font>
      <b/>
      <sz val="6"/>
      <name val="Verdana"/>
    </font>
    <font>
      <b/>
      <sz val="9"/>
      <color indexed="9"/>
      <name val="Verdana"/>
    </font>
  </fonts>
  <fills count="6">
    <fill>
      <patternFill patternType="none"/>
    </fill>
    <fill>
      <patternFill patternType="gray125"/>
    </fill>
    <fill>
      <patternFill patternType="solid">
        <fgColor indexed="8"/>
        <bgColor indexed="64"/>
      </patternFill>
    </fill>
    <fill>
      <patternFill patternType="solid">
        <fgColor indexed="47"/>
        <bgColor indexed="64"/>
      </patternFill>
    </fill>
    <fill>
      <patternFill patternType="solid">
        <fgColor indexed="44"/>
        <bgColor indexed="64"/>
      </patternFill>
    </fill>
    <fill>
      <patternFill patternType="solid">
        <fgColor indexed="2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5">
    <xf numFmtId="0" fontId="0" fillId="0" borderId="0" xfId="0"/>
    <xf numFmtId="0" fontId="1" fillId="0" borderId="0" xfId="0" applyFont="1" applyAlignment="1">
      <alignment horizontal="center" vertical="center"/>
    </xf>
    <xf numFmtId="0" fontId="3"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0" borderId="1" xfId="0" applyFont="1" applyBorder="1" applyAlignment="1">
      <alignment horizontal="center" vertical="center"/>
    </xf>
    <xf numFmtId="0" fontId="1" fillId="4" borderId="1" xfId="0" applyFont="1" applyFill="1" applyBorder="1" applyAlignment="1">
      <alignment horizontal="center" vertical="center"/>
    </xf>
    <xf numFmtId="164" fontId="1" fillId="0" borderId="0" xfId="0" applyNumberFormat="1" applyFont="1" applyAlignment="1">
      <alignment horizontal="center" vertical="center"/>
    </xf>
    <xf numFmtId="164" fontId="1" fillId="0" borderId="0" xfId="0" applyNumberFormat="1" applyFont="1" applyAlignment="1">
      <alignment horizontal="center" vertical="center"/>
    </xf>
    <xf numFmtId="8" fontId="1" fillId="0" borderId="0" xfId="0" applyNumberFormat="1" applyFont="1" applyAlignment="1">
      <alignment horizontal="center" vertical="center"/>
    </xf>
    <xf numFmtId="0" fontId="1" fillId="0" borderId="0" xfId="0" applyFont="1" applyAlignment="1">
      <alignment horizontal="left" vertical="center"/>
    </xf>
    <xf numFmtId="0" fontId="4" fillId="0" borderId="0" xfId="0" applyFont="1" applyAlignment="1">
      <alignment horizontal="center" vertical="center"/>
    </xf>
    <xf numFmtId="0" fontId="4" fillId="0" borderId="1" xfId="0" applyFont="1" applyBorder="1" applyAlignment="1">
      <alignment horizontal="left" vertical="center"/>
    </xf>
    <xf numFmtId="8" fontId="4" fillId="0" borderId="1" xfId="0" applyNumberFormat="1" applyFont="1" applyBorder="1" applyAlignment="1">
      <alignment horizontal="center" vertical="center"/>
    </xf>
    <xf numFmtId="0" fontId="4" fillId="5" borderId="1" xfId="0" applyFont="1" applyFill="1" applyBorder="1" applyAlignment="1">
      <alignment horizontal="left" vertical="center"/>
    </xf>
    <xf numFmtId="0" fontId="4" fillId="5" borderId="1" xfId="0" applyFont="1" applyFill="1" applyBorder="1" applyAlignment="1">
      <alignment horizontal="center" vertical="center"/>
    </xf>
    <xf numFmtId="0" fontId="4" fillId="0" borderId="1" xfId="0" applyFont="1" applyBorder="1" applyAlignment="1">
      <alignment horizontal="center" vertical="center"/>
    </xf>
    <xf numFmtId="3" fontId="4" fillId="0" borderId="1" xfId="0" applyNumberFormat="1" applyFont="1" applyBorder="1" applyAlignment="1">
      <alignment horizontal="center" vertical="center"/>
    </xf>
    <xf numFmtId="0" fontId="1" fillId="0" borderId="0" xfId="0" applyFont="1" applyAlignment="1">
      <alignment horizontal="right" vertical="center"/>
    </xf>
    <xf numFmtId="0" fontId="1" fillId="4" borderId="1" xfId="0" applyFont="1" applyFill="1" applyBorder="1" applyAlignment="1">
      <alignment horizontal="left" vertical="center"/>
    </xf>
    <xf numFmtId="0" fontId="1" fillId="3" borderId="1" xfId="0" applyFont="1" applyFill="1" applyBorder="1" applyAlignment="1">
      <alignment horizontal="left" vertical="center"/>
    </xf>
    <xf numFmtId="0" fontId="1" fillId="0" borderId="1" xfId="0" applyFont="1" applyBorder="1" applyAlignment="1">
      <alignment horizontal="left" vertical="center"/>
    </xf>
    <xf numFmtId="0" fontId="4" fillId="5" borderId="1" xfId="0" applyFont="1" applyFill="1" applyBorder="1" applyAlignment="1">
      <alignment horizontal="left" vertical="center"/>
    </xf>
    <xf numFmtId="0" fontId="5" fillId="0" borderId="1" xfId="0" applyFont="1" applyBorder="1" applyAlignment="1">
      <alignment vertical="center"/>
    </xf>
    <xf numFmtId="0" fontId="4" fillId="5"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0" fontId="6" fillId="0" borderId="0" xfId="0" applyFont="1" applyAlignment="1">
      <alignment horizontal="left" vertical="center" wrapText="1"/>
    </xf>
    <xf numFmtId="0" fontId="1" fillId="5" borderId="1" xfId="0" applyFont="1"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wrapText="1"/>
    </xf>
    <xf numFmtId="0" fontId="3" fillId="2" borderId="1" xfId="0" applyFont="1" applyFill="1" applyBorder="1" applyAlignment="1">
      <alignment horizontal="center" vertical="center"/>
    </xf>
    <xf numFmtId="166" fontId="1" fillId="3" borderId="1"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1" fillId="0" borderId="1" xfId="0" applyNumberFormat="1" applyFont="1" applyBorder="1" applyAlignment="1">
      <alignment horizontal="center" vertical="center"/>
    </xf>
    <xf numFmtId="166" fontId="1" fillId="0" borderId="1" xfId="0" applyNumberFormat="1" applyFont="1" applyFill="1" applyBorder="1" applyAlignment="1">
      <alignment horizontal="center" vertical="center"/>
    </xf>
    <xf numFmtId="166" fontId="1" fillId="4" borderId="1" xfId="0" applyNumberFormat="1" applyFont="1" applyFill="1" applyBorder="1" applyAlignment="1">
      <alignment horizontal="center" vertical="center"/>
    </xf>
    <xf numFmtId="166" fontId="4" fillId="0" borderId="1" xfId="0" applyNumberFormat="1" applyFont="1" applyBorder="1" applyAlignment="1">
      <alignment horizontal="center" vertical="center"/>
    </xf>
    <xf numFmtId="167" fontId="4" fillId="0" borderId="1" xfId="0" applyNumberFormat="1" applyFont="1" applyBorder="1" applyAlignment="1">
      <alignment horizontal="center" vertical="center"/>
    </xf>
    <xf numFmtId="168" fontId="4" fillId="0" borderId="1" xfId="0" applyNumberFormat="1" applyFont="1" applyBorder="1" applyAlignment="1">
      <alignment horizontal="center" vertical="center"/>
    </xf>
    <xf numFmtId="0" fontId="4" fillId="0" borderId="0" xfId="0" applyFont="1" applyAlignment="1">
      <alignment horizontal="center" vertical="center" wrapText="1"/>
    </xf>
    <xf numFmtId="0" fontId="4" fillId="0" borderId="1" xfId="0" applyFont="1" applyBorder="1" applyAlignment="1">
      <alignment horizontal="center" vertical="center" wrapText="1"/>
    </xf>
    <xf numFmtId="0" fontId="3" fillId="0" borderId="0" xfId="0" applyFont="1" applyAlignment="1">
      <alignment horizontal="left" vertical="center"/>
    </xf>
    <xf numFmtId="168" fontId="7" fillId="0" borderId="0" xfId="0" applyNumberFormat="1" applyFont="1" applyAlignment="1">
      <alignment horizontal="center" vertical="center"/>
    </xf>
    <xf numFmtId="0" fontId="7" fillId="0" borderId="0" xfId="0" applyFont="1" applyAlignment="1">
      <alignment horizontal="center" vertical="center"/>
    </xf>
    <xf numFmtId="0" fontId="4" fillId="4" borderId="1" xfId="0" applyFont="1" applyFill="1" applyBorder="1" applyAlignment="1">
      <alignment horizontal="center" vertical="center" wrapText="1"/>
    </xf>
  </cellXfs>
  <cellStyles count="1">
    <cellStyle name="Standard" xfId="0" builtinId="0"/>
  </cellStyles>
  <dxfs count="0"/>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 Id="rId3" Type="http://schemas.openxmlformats.org/officeDocument/2006/relationships/styles" Target="styles.xml"/><Relationship Id="rId5"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25401</xdr:colOff>
      <xdr:row>0</xdr:row>
      <xdr:rowOff>0</xdr:rowOff>
    </xdr:from>
    <xdr:to>
      <xdr:col>9</xdr:col>
      <xdr:colOff>228600</xdr:colOff>
      <xdr:row>19</xdr:row>
      <xdr:rowOff>108299</xdr:rowOff>
    </xdr:to>
    <xdr:pic>
      <xdr:nvPicPr>
        <xdr:cNvPr id="3" name="Bild 2" descr="Bild 2.png"/>
        <xdr:cNvPicPr>
          <a:picLocks noChangeAspect="1"/>
        </xdr:cNvPicPr>
      </xdr:nvPicPr>
      <xdr:blipFill>
        <a:blip xmlns:r="http://schemas.openxmlformats.org/officeDocument/2006/relationships" r:embed="rId1"/>
        <a:stretch>
          <a:fillRect/>
        </a:stretch>
      </xdr:blipFill>
      <xdr:spPr>
        <a:xfrm>
          <a:off x="25401" y="0"/>
          <a:ext cx="8839199" cy="3245199"/>
        </a:xfrm>
        <a:prstGeom prst="rect">
          <a:avLst/>
        </a:prstGeom>
      </xdr:spPr>
    </xdr:pic>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2:O123"/>
  <sheetViews>
    <sheetView tabSelected="1" topLeftCell="A87" workbookViewId="0">
      <selection activeCell="B97" sqref="B97"/>
    </sheetView>
  </sheetViews>
  <sheetFormatPr baseColWidth="10" defaultRowHeight="13"/>
  <cols>
    <col min="1" max="1" width="14.140625" style="1" bestFit="1" customWidth="1"/>
    <col min="2" max="2" width="13.28515625" style="1" bestFit="1" customWidth="1"/>
    <col min="3" max="3" width="8.5703125" style="1" bestFit="1" customWidth="1"/>
    <col min="4" max="4" width="9.7109375" style="1" bestFit="1" customWidth="1"/>
    <col min="5" max="5" width="9.5703125" style="1" bestFit="1" customWidth="1"/>
    <col min="6" max="6" width="9.28515625" style="1" bestFit="1" customWidth="1"/>
    <col min="7" max="7" width="10.28515625" style="1" bestFit="1" customWidth="1"/>
    <col min="8" max="9" width="11.140625" style="1" bestFit="1" customWidth="1"/>
    <col min="10" max="10" width="12.140625" style="1" bestFit="1" customWidth="1"/>
    <col min="11" max="11" width="10.7109375" style="17"/>
    <col min="12" max="16384" width="10.7109375" style="1"/>
  </cols>
  <sheetData>
    <row r="12" spans="2:7">
      <c r="B12" s="6"/>
      <c r="C12" s="6"/>
      <c r="D12" s="6"/>
      <c r="E12" s="6"/>
      <c r="F12" s="6"/>
      <c r="G12" s="6"/>
    </row>
    <row r="21" spans="2:9">
      <c r="F21" s="7"/>
    </row>
    <row r="23" spans="2:9">
      <c r="D23" s="30" t="s">
        <v>46</v>
      </c>
      <c r="E23" s="30" t="s">
        <v>67</v>
      </c>
      <c r="F23" s="30"/>
      <c r="G23" s="30" t="s">
        <v>68</v>
      </c>
      <c r="H23" s="30"/>
    </row>
    <row r="24" spans="2:9">
      <c r="D24" s="30"/>
      <c r="E24" s="2" t="s">
        <v>69</v>
      </c>
      <c r="F24" s="2" t="s">
        <v>70</v>
      </c>
      <c r="G24" s="2" t="s">
        <v>71</v>
      </c>
      <c r="H24" s="2" t="s">
        <v>70</v>
      </c>
    </row>
    <row r="25" spans="2:9">
      <c r="B25" s="3" t="s">
        <v>76</v>
      </c>
      <c r="C25" s="3"/>
      <c r="D25" s="31">
        <v>24.95</v>
      </c>
      <c r="E25" s="31">
        <v>129.94999999999999</v>
      </c>
      <c r="F25" s="31">
        <v>249.95</v>
      </c>
      <c r="G25" s="31">
        <f>D25*24+E25</f>
        <v>728.75</v>
      </c>
      <c r="H25" s="31">
        <f>D25*24+F25</f>
        <v>848.75</v>
      </c>
      <c r="I25" s="32"/>
    </row>
    <row r="26" spans="2:9">
      <c r="B26" s="3" t="s">
        <v>77</v>
      </c>
      <c r="C26" s="3"/>
      <c r="D26" s="31">
        <v>44.95</v>
      </c>
      <c r="E26" s="31">
        <v>99.95</v>
      </c>
      <c r="F26" s="31">
        <v>219.95</v>
      </c>
      <c r="G26" s="31">
        <f t="shared" ref="G26:G33" si="0">D26*24+E26</f>
        <v>1178.7500000000002</v>
      </c>
      <c r="H26" s="31">
        <f t="shared" ref="H26:H33" si="1">D26*24+F26</f>
        <v>1298.7500000000002</v>
      </c>
      <c r="I26" s="32"/>
    </row>
    <row r="27" spans="2:9">
      <c r="B27" s="3" t="s">
        <v>78</v>
      </c>
      <c r="C27" s="3"/>
      <c r="D27" s="31">
        <v>59.95</v>
      </c>
      <c r="E27" s="31">
        <v>39.950000000000003</v>
      </c>
      <c r="F27" s="31">
        <v>159.94999999999999</v>
      </c>
      <c r="G27" s="31">
        <f t="shared" si="0"/>
        <v>1478.7500000000002</v>
      </c>
      <c r="H27" s="31">
        <f t="shared" si="1"/>
        <v>1598.7500000000002</v>
      </c>
      <c r="I27" s="32"/>
    </row>
    <row r="28" spans="2:9">
      <c r="B28" s="3" t="s">
        <v>79</v>
      </c>
      <c r="C28" s="3"/>
      <c r="D28" s="31">
        <v>119.95</v>
      </c>
      <c r="E28" s="31">
        <v>1</v>
      </c>
      <c r="F28" s="31">
        <v>1</v>
      </c>
      <c r="G28" s="31">
        <f t="shared" si="0"/>
        <v>2879.8</v>
      </c>
      <c r="H28" s="31">
        <f t="shared" si="1"/>
        <v>2879.8</v>
      </c>
      <c r="I28" s="32"/>
    </row>
    <row r="29" spans="2:9">
      <c r="B29" s="4"/>
      <c r="C29" s="4"/>
      <c r="D29" s="33"/>
      <c r="E29" s="33"/>
      <c r="F29" s="33"/>
      <c r="G29" s="34"/>
      <c r="H29" s="34"/>
      <c r="I29" s="32"/>
    </row>
    <row r="30" spans="2:9">
      <c r="B30" s="5" t="s">
        <v>6</v>
      </c>
      <c r="C30" s="5"/>
      <c r="D30" s="35">
        <v>29.95</v>
      </c>
      <c r="E30" s="35">
        <v>129.94999999999999</v>
      </c>
      <c r="F30" s="35">
        <v>249.95</v>
      </c>
      <c r="G30" s="35">
        <f t="shared" si="0"/>
        <v>848.75</v>
      </c>
      <c r="H30" s="35">
        <f t="shared" si="1"/>
        <v>968.75</v>
      </c>
      <c r="I30" s="32"/>
    </row>
    <row r="31" spans="2:9">
      <c r="B31" s="5" t="s">
        <v>7</v>
      </c>
      <c r="C31" s="5"/>
      <c r="D31" s="35">
        <v>49.95</v>
      </c>
      <c r="E31" s="35">
        <v>89.95</v>
      </c>
      <c r="F31" s="35">
        <v>179.95</v>
      </c>
      <c r="G31" s="35">
        <f t="shared" si="0"/>
        <v>1288.7500000000002</v>
      </c>
      <c r="H31" s="35">
        <f t="shared" si="1"/>
        <v>1378.7500000000002</v>
      </c>
      <c r="I31" s="32"/>
    </row>
    <row r="32" spans="2:9">
      <c r="B32" s="5" t="s">
        <v>8</v>
      </c>
      <c r="C32" s="5"/>
      <c r="D32" s="35">
        <v>69.95</v>
      </c>
      <c r="E32" s="35">
        <v>1</v>
      </c>
      <c r="F32" s="35">
        <v>69.95</v>
      </c>
      <c r="G32" s="35">
        <f t="shared" si="0"/>
        <v>1679.8000000000002</v>
      </c>
      <c r="H32" s="35">
        <f t="shared" si="1"/>
        <v>1748.7500000000002</v>
      </c>
      <c r="I32" s="32"/>
    </row>
    <row r="33" spans="1:15">
      <c r="B33" s="5" t="s">
        <v>9</v>
      </c>
      <c r="C33" s="5"/>
      <c r="D33" s="35">
        <v>89.95</v>
      </c>
      <c r="E33" s="35">
        <v>1</v>
      </c>
      <c r="F33" s="35">
        <v>49.95</v>
      </c>
      <c r="G33" s="35">
        <f t="shared" si="0"/>
        <v>2159.8000000000002</v>
      </c>
      <c r="H33" s="35">
        <f t="shared" si="1"/>
        <v>2208.75</v>
      </c>
      <c r="I33" s="32"/>
    </row>
    <row r="34" spans="1:15">
      <c r="D34" s="32"/>
      <c r="E34" s="32"/>
      <c r="F34" s="32"/>
      <c r="G34" s="32"/>
      <c r="H34" s="32"/>
      <c r="I34" s="32"/>
    </row>
    <row r="35" spans="1:15">
      <c r="D35" s="32"/>
      <c r="E35" s="32"/>
      <c r="F35" s="32"/>
      <c r="G35" s="32"/>
      <c r="H35" s="32"/>
      <c r="I35" s="32"/>
    </row>
    <row r="36" spans="1:15">
      <c r="D36" s="32"/>
      <c r="E36" s="32"/>
      <c r="F36" s="32"/>
      <c r="G36" s="32"/>
      <c r="H36" s="32"/>
      <c r="I36" s="32"/>
    </row>
    <row r="37" spans="1:15">
      <c r="D37" s="32"/>
      <c r="E37" s="32"/>
      <c r="F37" s="32"/>
      <c r="G37" s="32"/>
      <c r="H37" s="32"/>
      <c r="I37" s="32"/>
    </row>
    <row r="38" spans="1:15">
      <c r="D38" s="32"/>
      <c r="E38" s="32"/>
      <c r="F38" s="32"/>
      <c r="G38" s="32"/>
      <c r="H38" s="32"/>
      <c r="I38" s="32"/>
    </row>
    <row r="42" spans="1:15">
      <c r="A42" s="21" t="s">
        <v>47</v>
      </c>
      <c r="B42" s="23" t="s">
        <v>72</v>
      </c>
      <c r="C42" s="23" t="s">
        <v>73</v>
      </c>
      <c r="D42" s="25"/>
      <c r="E42" s="23" t="s">
        <v>74</v>
      </c>
      <c r="F42" s="23" t="s">
        <v>75</v>
      </c>
      <c r="G42" s="23" t="s">
        <v>80</v>
      </c>
      <c r="H42" s="23" t="s">
        <v>3</v>
      </c>
      <c r="I42" s="23" t="s">
        <v>4</v>
      </c>
      <c r="J42" s="23" t="s">
        <v>5</v>
      </c>
    </row>
    <row r="43" spans="1:15">
      <c r="A43" s="22"/>
      <c r="B43" s="24"/>
      <c r="C43" s="14" t="s">
        <v>48</v>
      </c>
      <c r="D43" s="14" t="s">
        <v>49</v>
      </c>
      <c r="E43" s="24"/>
      <c r="F43" s="24"/>
      <c r="G43" s="24"/>
      <c r="H43" s="24"/>
      <c r="I43" s="24"/>
      <c r="J43" s="24"/>
    </row>
    <row r="44" spans="1:15">
      <c r="A44" s="11" t="s">
        <v>50</v>
      </c>
      <c r="B44" s="12">
        <v>24.95</v>
      </c>
      <c r="C44" s="12">
        <v>44.95</v>
      </c>
      <c r="D44" s="12">
        <v>44.95</v>
      </c>
      <c r="E44" s="12">
        <v>59.95</v>
      </c>
      <c r="F44" s="12">
        <v>119.95</v>
      </c>
      <c r="G44" s="12">
        <v>29.95</v>
      </c>
      <c r="H44" s="12">
        <v>49.95</v>
      </c>
      <c r="I44" s="12">
        <v>69.95</v>
      </c>
      <c r="J44" s="12">
        <v>89.95</v>
      </c>
      <c r="L44" s="8"/>
      <c r="M44" s="8"/>
    </row>
    <row r="45" spans="1:15">
      <c r="A45" s="13" t="s">
        <v>10</v>
      </c>
      <c r="B45" s="14"/>
      <c r="C45" s="14"/>
      <c r="D45" s="14"/>
      <c r="E45" s="14"/>
      <c r="F45" s="14"/>
      <c r="G45" s="14"/>
      <c r="H45" s="14"/>
      <c r="I45" s="14"/>
      <c r="J45" s="14"/>
      <c r="L45" s="8"/>
      <c r="N45" s="8"/>
    </row>
    <row r="46" spans="1:15">
      <c r="A46" s="11" t="s">
        <v>51</v>
      </c>
      <c r="B46" s="15">
        <v>0</v>
      </c>
      <c r="C46" s="15">
        <v>0</v>
      </c>
      <c r="D46" s="15">
        <v>0</v>
      </c>
      <c r="E46" s="15">
        <v>0</v>
      </c>
      <c r="F46" s="15">
        <v>0</v>
      </c>
      <c r="G46" s="15">
        <v>60</v>
      </c>
      <c r="H46" s="15">
        <v>120</v>
      </c>
      <c r="I46" s="15">
        <v>240</v>
      </c>
      <c r="J46" s="16">
        <v>1200</v>
      </c>
      <c r="L46" s="8"/>
      <c r="M46" s="8"/>
      <c r="N46" s="8"/>
      <c r="O46" s="8"/>
    </row>
    <row r="47" spans="1:15">
      <c r="A47" s="11" t="s">
        <v>52</v>
      </c>
      <c r="B47" s="36">
        <v>0.28999999999999998</v>
      </c>
      <c r="C47" s="36">
        <v>0.28999999999999998</v>
      </c>
      <c r="D47" s="36">
        <v>0</v>
      </c>
      <c r="E47" s="36">
        <v>0</v>
      </c>
      <c r="F47" s="36">
        <v>0</v>
      </c>
      <c r="G47" s="36">
        <v>0.28999999999999998</v>
      </c>
      <c r="H47" s="36">
        <v>0.28999999999999998</v>
      </c>
      <c r="I47" s="36">
        <v>0.28999999999999998</v>
      </c>
      <c r="J47" s="36">
        <v>0.09</v>
      </c>
    </row>
    <row r="48" spans="1:15">
      <c r="A48" s="11" t="s">
        <v>53</v>
      </c>
      <c r="B48" s="36">
        <v>0.28999999999999998</v>
      </c>
      <c r="C48" s="36">
        <v>0</v>
      </c>
      <c r="D48" s="36">
        <v>0.28999999999999998</v>
      </c>
      <c r="E48" s="36">
        <v>0</v>
      </c>
      <c r="F48" s="36">
        <v>0</v>
      </c>
      <c r="G48" s="36">
        <v>0.28999999999999998</v>
      </c>
      <c r="H48" s="36">
        <v>0.28999999999999998</v>
      </c>
      <c r="I48" s="36">
        <v>0.28999999999999998</v>
      </c>
      <c r="J48" s="36">
        <v>0.09</v>
      </c>
    </row>
    <row r="49" spans="1:14">
      <c r="A49" s="11" t="s">
        <v>54</v>
      </c>
      <c r="B49" s="36">
        <v>0.28999999999999998</v>
      </c>
      <c r="C49" s="36">
        <v>0.28999999999999998</v>
      </c>
      <c r="D49" s="36">
        <v>0.28999999999999998</v>
      </c>
      <c r="E49" s="36">
        <v>0.28999999999999998</v>
      </c>
      <c r="F49" s="36">
        <v>0</v>
      </c>
      <c r="G49" s="36">
        <v>0.28999999999999998</v>
      </c>
      <c r="H49" s="36">
        <v>0.28999999999999998</v>
      </c>
      <c r="I49" s="36">
        <v>0.28999999999999998</v>
      </c>
      <c r="J49" s="36">
        <v>0.09</v>
      </c>
    </row>
    <row r="50" spans="1:14">
      <c r="A50" s="11" t="s">
        <v>55</v>
      </c>
      <c r="B50" s="15" t="s">
        <v>11</v>
      </c>
      <c r="C50" s="15" t="s">
        <v>11</v>
      </c>
      <c r="D50" s="15" t="s">
        <v>11</v>
      </c>
      <c r="E50" s="15" t="s">
        <v>11</v>
      </c>
      <c r="F50" s="15" t="s">
        <v>11</v>
      </c>
      <c r="G50" s="15" t="s">
        <v>11</v>
      </c>
      <c r="H50" s="15" t="s">
        <v>11</v>
      </c>
      <c r="I50" s="15" t="s">
        <v>11</v>
      </c>
      <c r="J50" s="15" t="s">
        <v>11</v>
      </c>
    </row>
    <row r="51" spans="1:14">
      <c r="A51" s="13" t="s">
        <v>12</v>
      </c>
      <c r="B51" s="14"/>
      <c r="C51" s="14"/>
      <c r="D51" s="14"/>
      <c r="E51" s="14"/>
      <c r="F51" s="14"/>
      <c r="G51" s="14"/>
      <c r="H51" s="14"/>
      <c r="I51" s="14"/>
      <c r="J51" s="14"/>
    </row>
    <row r="52" spans="1:14">
      <c r="A52" s="11" t="s">
        <v>44</v>
      </c>
      <c r="B52" s="15">
        <v>0</v>
      </c>
      <c r="C52" s="15">
        <v>0</v>
      </c>
      <c r="D52" s="15">
        <v>0</v>
      </c>
      <c r="E52" s="15">
        <v>0</v>
      </c>
      <c r="F52" s="15">
        <v>3000</v>
      </c>
      <c r="G52" s="15">
        <v>0</v>
      </c>
      <c r="H52" s="15">
        <v>40</v>
      </c>
      <c r="I52" s="15">
        <v>150</v>
      </c>
      <c r="J52" s="15">
        <v>300</v>
      </c>
    </row>
    <row r="53" spans="1:14">
      <c r="A53" s="11" t="s">
        <v>56</v>
      </c>
      <c r="B53" s="36">
        <v>0.19</v>
      </c>
      <c r="C53" s="36">
        <v>0</v>
      </c>
      <c r="D53" s="36">
        <v>0</v>
      </c>
      <c r="E53" s="36">
        <v>0</v>
      </c>
      <c r="F53" s="36">
        <v>0.19</v>
      </c>
      <c r="G53" s="36">
        <v>0.19</v>
      </c>
      <c r="H53" s="36">
        <v>0.19</v>
      </c>
      <c r="I53" s="36">
        <v>0.19</v>
      </c>
      <c r="J53" s="36">
        <v>0.19</v>
      </c>
      <c r="L53" s="8"/>
    </row>
    <row r="54" spans="1:14">
      <c r="A54" s="11" t="s">
        <v>57</v>
      </c>
      <c r="B54" s="36">
        <v>0.19</v>
      </c>
      <c r="C54" s="36">
        <v>0.19</v>
      </c>
      <c r="D54" s="36">
        <v>0.19</v>
      </c>
      <c r="E54" s="36">
        <v>0.19</v>
      </c>
      <c r="F54" s="36">
        <v>0.19</v>
      </c>
      <c r="G54" s="36">
        <v>0.19</v>
      </c>
      <c r="H54" s="36">
        <v>0.19</v>
      </c>
      <c r="I54" s="36">
        <v>0.19</v>
      </c>
      <c r="J54" s="36">
        <v>0.19</v>
      </c>
      <c r="L54" s="8"/>
    </row>
    <row r="55" spans="1:14">
      <c r="A55" s="11" t="s">
        <v>45</v>
      </c>
      <c r="B55" s="15">
        <v>0</v>
      </c>
      <c r="C55" s="15">
        <v>5</v>
      </c>
      <c r="D55" s="15">
        <v>5</v>
      </c>
      <c r="E55" s="15">
        <v>0</v>
      </c>
      <c r="F55" s="15">
        <v>100</v>
      </c>
      <c r="G55" s="15">
        <v>0</v>
      </c>
      <c r="H55" s="15">
        <v>5</v>
      </c>
      <c r="I55" s="15">
        <v>15</v>
      </c>
      <c r="J55" s="15">
        <v>30</v>
      </c>
      <c r="L55" s="8"/>
    </row>
    <row r="56" spans="1:14">
      <c r="A56" s="11" t="s">
        <v>56</v>
      </c>
      <c r="B56" s="36">
        <v>0.39</v>
      </c>
      <c r="C56" s="36">
        <v>0.39</v>
      </c>
      <c r="D56" s="36">
        <v>0.39</v>
      </c>
      <c r="E56" s="36">
        <v>0</v>
      </c>
      <c r="F56" s="36">
        <v>0.39</v>
      </c>
      <c r="G56" s="36">
        <v>0.39</v>
      </c>
      <c r="H56" s="36">
        <v>0.39</v>
      </c>
      <c r="I56" s="36">
        <v>0.39</v>
      </c>
      <c r="J56" s="36">
        <v>0.39</v>
      </c>
      <c r="L56" s="8"/>
    </row>
    <row r="57" spans="1:14">
      <c r="A57" s="11" t="s">
        <v>57</v>
      </c>
      <c r="B57" s="36">
        <v>0.39</v>
      </c>
      <c r="C57" s="36">
        <v>0.39</v>
      </c>
      <c r="D57" s="36">
        <v>0.39</v>
      </c>
      <c r="E57" s="36">
        <v>0.39</v>
      </c>
      <c r="F57" s="36">
        <v>0.39</v>
      </c>
      <c r="G57" s="36">
        <v>0.39</v>
      </c>
      <c r="H57" s="36">
        <v>0.39</v>
      </c>
      <c r="I57" s="36">
        <v>0.39</v>
      </c>
      <c r="J57" s="36">
        <v>0.39</v>
      </c>
      <c r="L57" s="8"/>
    </row>
    <row r="58" spans="1:14">
      <c r="A58" s="13" t="s">
        <v>13</v>
      </c>
      <c r="B58" s="14"/>
      <c r="C58" s="14"/>
      <c r="D58" s="14"/>
      <c r="E58" s="14"/>
      <c r="F58" s="14"/>
      <c r="G58" s="14"/>
      <c r="H58" s="14"/>
      <c r="I58" s="14"/>
      <c r="J58" s="14"/>
      <c r="L58" s="8"/>
      <c r="M58" s="8"/>
      <c r="N58" s="8"/>
    </row>
    <row r="59" spans="1:14">
      <c r="A59" s="11" t="s">
        <v>58</v>
      </c>
      <c r="B59" s="15" t="s">
        <v>62</v>
      </c>
      <c r="C59" s="15" t="s">
        <v>11</v>
      </c>
      <c r="D59" s="15" t="s">
        <v>11</v>
      </c>
      <c r="E59" s="15" t="s">
        <v>11</v>
      </c>
      <c r="F59" s="15" t="s">
        <v>11</v>
      </c>
      <c r="G59" s="15" t="s">
        <v>14</v>
      </c>
      <c r="H59" s="15" t="s">
        <v>11</v>
      </c>
      <c r="I59" s="15" t="s">
        <v>11</v>
      </c>
      <c r="J59" s="15" t="s">
        <v>11</v>
      </c>
      <c r="L59" s="8"/>
    </row>
    <row r="60" spans="1:14">
      <c r="A60" s="11" t="s">
        <v>59</v>
      </c>
      <c r="B60" s="15" t="s">
        <v>63</v>
      </c>
      <c r="C60" s="15" t="s">
        <v>11</v>
      </c>
      <c r="D60" s="15" t="s">
        <v>11</v>
      </c>
      <c r="E60" s="15" t="s">
        <v>11</v>
      </c>
      <c r="F60" s="15" t="s">
        <v>11</v>
      </c>
      <c r="G60" s="15" t="s">
        <v>60</v>
      </c>
      <c r="H60" s="15" t="s">
        <v>11</v>
      </c>
      <c r="I60" s="15" t="s">
        <v>11</v>
      </c>
      <c r="J60" s="15" t="s">
        <v>11</v>
      </c>
      <c r="L60" s="8"/>
      <c r="M60" s="8"/>
      <c r="N60" s="8"/>
    </row>
    <row r="61" spans="1:14">
      <c r="A61" s="13" t="s">
        <v>15</v>
      </c>
      <c r="B61" s="14"/>
      <c r="C61" s="14"/>
      <c r="D61" s="14"/>
      <c r="E61" s="14"/>
      <c r="F61" s="14"/>
      <c r="G61" s="14"/>
      <c r="H61" s="14"/>
      <c r="I61" s="14"/>
      <c r="J61" s="14"/>
    </row>
    <row r="62" spans="1:14">
      <c r="A62" s="11" t="s">
        <v>61</v>
      </c>
      <c r="B62" s="36">
        <v>24.95</v>
      </c>
      <c r="C62" s="36">
        <v>24.95</v>
      </c>
      <c r="D62" s="36">
        <v>24.95</v>
      </c>
      <c r="E62" s="36">
        <v>24.95</v>
      </c>
      <c r="F62" s="36">
        <v>24.95</v>
      </c>
      <c r="G62" s="36">
        <v>24.95</v>
      </c>
      <c r="H62" s="36">
        <v>24.95</v>
      </c>
      <c r="I62" s="36">
        <v>24.95</v>
      </c>
      <c r="J62" s="36">
        <v>24.95</v>
      </c>
    </row>
    <row r="63" spans="1:14">
      <c r="A63" s="11" t="s">
        <v>16</v>
      </c>
      <c r="B63" s="36">
        <v>0</v>
      </c>
      <c r="C63" s="36">
        <v>0</v>
      </c>
      <c r="D63" s="36">
        <v>0</v>
      </c>
      <c r="E63" s="36">
        <v>0</v>
      </c>
      <c r="F63" s="36">
        <v>0</v>
      </c>
      <c r="G63" s="36">
        <v>0</v>
      </c>
      <c r="H63" s="36">
        <v>0</v>
      </c>
      <c r="I63" s="36">
        <v>0</v>
      </c>
      <c r="J63" s="36">
        <v>0</v>
      </c>
    </row>
    <row r="64" spans="1:14">
      <c r="A64" s="15" t="s">
        <v>64</v>
      </c>
      <c r="B64" s="36">
        <f>E25</f>
        <v>129.94999999999999</v>
      </c>
      <c r="C64" s="36">
        <f>E26</f>
        <v>99.95</v>
      </c>
      <c r="D64" s="36">
        <f>E26</f>
        <v>99.95</v>
      </c>
      <c r="E64" s="36">
        <f>E27</f>
        <v>39.950000000000003</v>
      </c>
      <c r="F64" s="36">
        <f>E28</f>
        <v>1</v>
      </c>
      <c r="G64" s="36">
        <f>E30</f>
        <v>129.94999999999999</v>
      </c>
      <c r="H64" s="36">
        <f>E31</f>
        <v>89.95</v>
      </c>
      <c r="I64" s="36">
        <f>E32</f>
        <v>1</v>
      </c>
      <c r="J64" s="36">
        <f>E33</f>
        <v>1</v>
      </c>
    </row>
    <row r="65" spans="1:15">
      <c r="A65" s="15" t="s">
        <v>65</v>
      </c>
      <c r="B65" s="36">
        <f>F25</f>
        <v>249.95</v>
      </c>
      <c r="C65" s="36">
        <f>F26</f>
        <v>219.95</v>
      </c>
      <c r="D65" s="36">
        <f>F26</f>
        <v>219.95</v>
      </c>
      <c r="E65" s="36">
        <f>F27</f>
        <v>159.94999999999999</v>
      </c>
      <c r="F65" s="36">
        <f>F28</f>
        <v>1</v>
      </c>
      <c r="G65" s="36">
        <f>F30</f>
        <v>249.95</v>
      </c>
      <c r="H65" s="36">
        <f>F31</f>
        <v>179.95</v>
      </c>
      <c r="I65" s="36">
        <f>F32</f>
        <v>69.95</v>
      </c>
      <c r="J65" s="36">
        <f>F33</f>
        <v>49.95</v>
      </c>
    </row>
    <row r="66" spans="1:15">
      <c r="A66" s="10"/>
      <c r="B66" s="10"/>
      <c r="C66" s="10"/>
      <c r="D66" s="10"/>
      <c r="E66" s="10"/>
      <c r="F66" s="10"/>
      <c r="G66" s="10"/>
      <c r="H66" s="10"/>
      <c r="I66" s="10"/>
      <c r="J66" s="10"/>
    </row>
    <row r="67" spans="1:15">
      <c r="A67" s="10"/>
      <c r="B67" s="10"/>
      <c r="C67" s="10"/>
      <c r="D67" s="10"/>
      <c r="E67" s="10"/>
      <c r="F67" s="10"/>
      <c r="G67" s="10"/>
      <c r="H67" s="10"/>
      <c r="I67" s="10"/>
      <c r="J67" s="10"/>
    </row>
    <row r="68" spans="1:15">
      <c r="A68" s="10"/>
      <c r="B68" s="10"/>
      <c r="C68" s="10"/>
      <c r="D68" s="10"/>
      <c r="E68" s="10"/>
      <c r="F68" s="10"/>
      <c r="G68" s="10"/>
      <c r="H68" s="10"/>
      <c r="I68" s="10"/>
      <c r="J68" s="10"/>
    </row>
    <row r="69" spans="1:15">
      <c r="A69" s="10"/>
      <c r="B69" s="10"/>
      <c r="C69" s="10"/>
      <c r="D69" s="10"/>
      <c r="E69" s="10"/>
      <c r="F69" s="10"/>
      <c r="G69" s="10"/>
      <c r="H69" s="10"/>
      <c r="I69" s="10"/>
      <c r="J69" s="10"/>
    </row>
    <row r="70" spans="1:15">
      <c r="A70" s="10"/>
      <c r="B70" s="10"/>
      <c r="C70" s="10"/>
      <c r="D70" s="10"/>
      <c r="E70" s="10"/>
      <c r="F70" s="10"/>
      <c r="G70" s="10"/>
      <c r="H70" s="10"/>
      <c r="I70" s="10"/>
      <c r="J70" s="10"/>
    </row>
    <row r="71" spans="1:15">
      <c r="A71" s="10"/>
      <c r="B71" s="10"/>
      <c r="C71" s="10"/>
      <c r="D71" s="10"/>
      <c r="E71" s="10"/>
      <c r="F71" s="10"/>
      <c r="G71" s="10"/>
      <c r="H71" s="10"/>
      <c r="I71" s="10"/>
      <c r="J71" s="10"/>
    </row>
    <row r="72" spans="1:15">
      <c r="A72" s="10"/>
      <c r="B72" s="10"/>
      <c r="C72" s="10"/>
      <c r="D72" s="10"/>
      <c r="E72" s="10"/>
      <c r="F72" s="10"/>
      <c r="G72" s="10"/>
      <c r="H72" s="10"/>
      <c r="I72" s="10"/>
      <c r="J72" s="10"/>
    </row>
    <row r="73" spans="1:15">
      <c r="A73" s="10"/>
      <c r="B73" s="10"/>
      <c r="C73" s="10"/>
      <c r="D73" s="10"/>
      <c r="E73" s="10"/>
      <c r="F73" s="10"/>
      <c r="G73" s="10"/>
      <c r="H73" s="10"/>
      <c r="I73" s="10"/>
      <c r="J73" s="10"/>
      <c r="L73" s="8"/>
      <c r="M73" s="8"/>
      <c r="N73" s="8"/>
      <c r="O73" s="8"/>
    </row>
    <row r="74" spans="1:15">
      <c r="A74" s="10"/>
      <c r="B74" s="10"/>
      <c r="C74" s="10"/>
      <c r="D74" s="10"/>
      <c r="E74" s="10"/>
      <c r="F74" s="10"/>
      <c r="G74" s="10"/>
      <c r="H74" s="10"/>
      <c r="I74" s="10"/>
      <c r="J74" s="10"/>
    </row>
    <row r="75" spans="1:15">
      <c r="A75" s="10"/>
      <c r="B75" s="10"/>
      <c r="C75" s="10"/>
      <c r="D75" s="10"/>
      <c r="E75" s="10"/>
      <c r="F75" s="10"/>
      <c r="G75" s="10"/>
      <c r="H75" s="10"/>
      <c r="I75" s="10"/>
      <c r="J75" s="10"/>
    </row>
    <row r="76" spans="1:15">
      <c r="A76" s="10"/>
      <c r="B76" s="10"/>
      <c r="C76" s="10"/>
      <c r="D76" s="10"/>
      <c r="E76" s="10"/>
      <c r="F76" s="10"/>
      <c r="G76" s="10"/>
      <c r="H76" s="10"/>
      <c r="I76" s="10"/>
      <c r="J76" s="10"/>
    </row>
    <row r="77" spans="1:15">
      <c r="A77" s="10"/>
      <c r="B77" s="10"/>
      <c r="C77" s="10"/>
      <c r="D77" s="10"/>
      <c r="E77" s="10"/>
      <c r="F77" s="10"/>
      <c r="G77" s="10"/>
      <c r="H77" s="10"/>
      <c r="I77" s="10"/>
      <c r="J77" s="10"/>
    </row>
    <row r="78" spans="1:15">
      <c r="A78" s="10"/>
      <c r="B78" s="10"/>
      <c r="C78" s="10"/>
      <c r="D78" s="10"/>
      <c r="E78" s="10"/>
      <c r="F78" s="10"/>
      <c r="G78" s="10"/>
      <c r="H78" s="10"/>
      <c r="I78" s="10"/>
      <c r="J78" s="10"/>
    </row>
    <row r="84" spans="1:10">
      <c r="A84" s="1" t="s">
        <v>66</v>
      </c>
    </row>
    <row r="85" spans="1:10" ht="32" customHeight="1">
      <c r="A85" s="26" t="s">
        <v>17</v>
      </c>
      <c r="B85" s="26"/>
      <c r="C85" s="26"/>
      <c r="D85" s="26"/>
      <c r="E85" s="26"/>
      <c r="F85" s="26"/>
      <c r="G85" s="26"/>
      <c r="H85" s="26"/>
      <c r="I85" s="26"/>
      <c r="J85" s="26"/>
    </row>
    <row r="86" spans="1:10">
      <c r="A86" s="9"/>
      <c r="B86" s="9"/>
      <c r="C86" s="9"/>
      <c r="D86" s="9"/>
      <c r="E86" s="9"/>
      <c r="F86" s="9"/>
      <c r="G86" s="9"/>
      <c r="H86" s="9"/>
      <c r="I86" s="9"/>
      <c r="J86" s="9"/>
    </row>
    <row r="87" spans="1:10">
      <c r="A87" s="27" t="s">
        <v>30</v>
      </c>
      <c r="B87" s="27"/>
      <c r="C87" s="27"/>
      <c r="D87" s="9"/>
      <c r="E87" s="9"/>
      <c r="F87" s="9"/>
      <c r="G87" s="9"/>
      <c r="H87" s="9"/>
      <c r="I87" s="9"/>
      <c r="J87" s="9"/>
    </row>
    <row r="88" spans="1:10">
      <c r="A88" s="18" t="s">
        <v>31</v>
      </c>
      <c r="B88" s="18"/>
      <c r="C88" s="18"/>
      <c r="D88" s="29" t="s">
        <v>24</v>
      </c>
      <c r="E88" s="29"/>
      <c r="F88" s="28"/>
      <c r="G88" s="28"/>
      <c r="H88" s="41">
        <v>2</v>
      </c>
      <c r="I88" s="9"/>
      <c r="J88" s="9"/>
    </row>
    <row r="89" spans="1:10">
      <c r="A89" s="19" t="s">
        <v>32</v>
      </c>
      <c r="B89" s="4">
        <v>12</v>
      </c>
      <c r="C89" s="19" t="s">
        <v>35</v>
      </c>
      <c r="D89" s="29"/>
      <c r="E89" s="29"/>
      <c r="F89" s="28"/>
      <c r="G89" s="28"/>
      <c r="H89" s="41">
        <v>16</v>
      </c>
      <c r="J89" s="9"/>
    </row>
    <row r="90" spans="1:10">
      <c r="A90" s="19" t="s">
        <v>33</v>
      </c>
      <c r="B90" s="4">
        <v>1</v>
      </c>
      <c r="C90" s="19" t="s">
        <v>36</v>
      </c>
      <c r="D90" s="29"/>
      <c r="E90" s="29"/>
      <c r="F90" s="28"/>
      <c r="G90" s="28"/>
      <c r="H90" s="41">
        <v>32</v>
      </c>
      <c r="J90" s="9"/>
    </row>
    <row r="91" spans="1:10">
      <c r="A91" s="19" t="s">
        <v>34</v>
      </c>
      <c r="B91" s="4">
        <v>15</v>
      </c>
      <c r="C91" s="19" t="s">
        <v>37</v>
      </c>
      <c r="D91" s="29"/>
      <c r="E91" s="29"/>
      <c r="F91" s="28"/>
      <c r="G91" s="28"/>
      <c r="I91" s="9"/>
      <c r="J91" s="9"/>
    </row>
    <row r="92" spans="1:10">
      <c r="A92" s="18" t="s">
        <v>38</v>
      </c>
      <c r="B92" s="5"/>
      <c r="C92" s="18"/>
      <c r="D92" s="29"/>
      <c r="E92" s="29"/>
      <c r="F92" s="28"/>
      <c r="G92" s="28"/>
      <c r="I92" s="9"/>
      <c r="J92" s="9"/>
    </row>
    <row r="93" spans="1:10">
      <c r="A93" s="19" t="s">
        <v>33</v>
      </c>
      <c r="B93" s="4">
        <v>1</v>
      </c>
      <c r="C93" s="19" t="s">
        <v>39</v>
      </c>
      <c r="D93" s="29"/>
      <c r="E93" s="29"/>
      <c r="F93" s="28"/>
      <c r="G93" s="28"/>
      <c r="H93" s="9"/>
      <c r="I93" s="9"/>
      <c r="J93" s="9"/>
    </row>
    <row r="94" spans="1:10">
      <c r="A94" s="19" t="s">
        <v>34</v>
      </c>
      <c r="B94" s="4">
        <v>10</v>
      </c>
      <c r="C94" s="19" t="s">
        <v>39</v>
      </c>
      <c r="D94" s="29"/>
      <c r="E94" s="29"/>
      <c r="F94" s="28"/>
      <c r="G94" s="28"/>
      <c r="H94" s="9"/>
      <c r="I94" s="9"/>
      <c r="J94" s="9"/>
    </row>
    <row r="95" spans="1:10">
      <c r="A95" s="18" t="s">
        <v>40</v>
      </c>
      <c r="B95" s="5"/>
      <c r="C95" s="18"/>
      <c r="D95" s="29"/>
      <c r="E95" s="29"/>
      <c r="F95" s="28"/>
      <c r="G95" s="28"/>
      <c r="H95" s="9"/>
      <c r="I95" s="9"/>
      <c r="J95" s="9"/>
    </row>
    <row r="96" spans="1:10">
      <c r="A96" s="19" t="s">
        <v>33</v>
      </c>
      <c r="B96" s="4">
        <v>1</v>
      </c>
      <c r="C96" s="19" t="s">
        <v>39</v>
      </c>
      <c r="D96" s="29"/>
      <c r="E96" s="29"/>
      <c r="F96" s="28"/>
      <c r="G96" s="28"/>
      <c r="H96" s="9"/>
      <c r="I96" s="9"/>
      <c r="J96" s="9"/>
    </row>
    <row r="97" spans="1:11">
      <c r="A97" s="19" t="s">
        <v>34</v>
      </c>
      <c r="B97" s="4">
        <v>3</v>
      </c>
      <c r="C97" s="19" t="s">
        <v>39</v>
      </c>
      <c r="D97" s="29"/>
      <c r="E97" s="29"/>
      <c r="F97" s="28"/>
      <c r="G97" s="28"/>
      <c r="H97" s="9"/>
      <c r="I97" s="9"/>
      <c r="J97" s="9"/>
    </row>
    <row r="98" spans="1:11" ht="24" customHeight="1">
      <c r="A98" s="18" t="s">
        <v>18</v>
      </c>
      <c r="B98" s="5">
        <v>150</v>
      </c>
      <c r="C98" s="18" t="s">
        <v>19</v>
      </c>
      <c r="D98" s="20" t="s">
        <v>41</v>
      </c>
      <c r="E98" s="20"/>
      <c r="F98" s="28"/>
      <c r="G98" s="28"/>
      <c r="H98" s="9"/>
      <c r="I98" s="9"/>
      <c r="J98" s="9"/>
    </row>
    <row r="99" spans="1:11" ht="26" customHeight="1">
      <c r="A99" s="18" t="s">
        <v>42</v>
      </c>
      <c r="B99" s="5"/>
      <c r="C99" s="18" t="s">
        <v>43</v>
      </c>
      <c r="D99" s="20" t="s">
        <v>26</v>
      </c>
      <c r="E99" s="20"/>
      <c r="F99" s="20"/>
      <c r="G99" s="20"/>
      <c r="H99" s="9"/>
      <c r="I99" s="9"/>
      <c r="J99" s="9"/>
    </row>
    <row r="100" spans="1:11">
      <c r="A100" s="9"/>
      <c r="B100" s="9"/>
      <c r="C100" s="9"/>
      <c r="D100" s="9"/>
      <c r="E100" s="9"/>
      <c r="F100" s="9"/>
      <c r="G100" s="9"/>
      <c r="H100" s="9"/>
      <c r="I100" s="9"/>
      <c r="J100" s="9"/>
    </row>
    <row r="101" spans="1:11">
      <c r="A101" s="21" t="s">
        <v>47</v>
      </c>
      <c r="B101" s="23" t="s">
        <v>72</v>
      </c>
      <c r="C101" s="23" t="s">
        <v>73</v>
      </c>
      <c r="D101" s="25"/>
      <c r="E101" s="23" t="s">
        <v>74</v>
      </c>
      <c r="F101" s="23" t="s">
        <v>75</v>
      </c>
      <c r="G101" s="23" t="s">
        <v>80</v>
      </c>
      <c r="H101" s="23" t="s">
        <v>3</v>
      </c>
      <c r="I101" s="23" t="s">
        <v>4</v>
      </c>
      <c r="J101" s="23" t="s">
        <v>5</v>
      </c>
      <c r="K101" s="1"/>
    </row>
    <row r="102" spans="1:11">
      <c r="A102" s="22"/>
      <c r="B102" s="24"/>
      <c r="C102" s="14" t="s">
        <v>27</v>
      </c>
      <c r="D102" s="14" t="s">
        <v>28</v>
      </c>
      <c r="E102" s="24"/>
      <c r="F102" s="24"/>
      <c r="G102" s="24"/>
      <c r="H102" s="24"/>
      <c r="I102" s="24"/>
      <c r="J102" s="24"/>
      <c r="K102" s="1"/>
    </row>
    <row r="103" spans="1:11">
      <c r="A103" s="11" t="s">
        <v>29</v>
      </c>
      <c r="B103" s="37">
        <v>24.95</v>
      </c>
      <c r="C103" s="37">
        <v>44.95</v>
      </c>
      <c r="D103" s="37">
        <v>44.95</v>
      </c>
      <c r="E103" s="37">
        <v>59.95</v>
      </c>
      <c r="F103" s="37">
        <v>119.95</v>
      </c>
      <c r="G103" s="37">
        <v>29.95</v>
      </c>
      <c r="H103" s="37">
        <v>49.95</v>
      </c>
      <c r="I103" s="37">
        <v>69.95</v>
      </c>
      <c r="J103" s="37">
        <v>89.95</v>
      </c>
      <c r="K103" s="1"/>
    </row>
    <row r="104" spans="1:11">
      <c r="A104" s="11" t="s">
        <v>21</v>
      </c>
      <c r="B104" s="37">
        <f>($B$89+B47)+($B$90*B48)+($B$91+B49)</f>
        <v>27.869999999999997</v>
      </c>
      <c r="C104" s="37">
        <f>(B89*C47)+(B90*C48)+(B91*C49)</f>
        <v>7.8299999999999992</v>
      </c>
      <c r="D104" s="37">
        <f>(B89*D47)+(B90*D48)+(B91*D49)</f>
        <v>4.6399999999999997</v>
      </c>
      <c r="E104" s="37">
        <f>(B89*E47)+(B90*E48)+(B91*E49)</f>
        <v>4.3499999999999996</v>
      </c>
      <c r="F104" s="37">
        <v>0</v>
      </c>
      <c r="G104" s="37">
        <f>IF($B$89+$B$90+$B$91&lt;60,0,($B$89+$B$90+$B$91-60)*0.29)</f>
        <v>0</v>
      </c>
      <c r="H104" s="37">
        <f>IF($B$89+$B$90+$B$91&lt;120,0,($B$89+$B$90+$B$91-120)*0.29)</f>
        <v>0</v>
      </c>
      <c r="I104" s="37">
        <f>IF($B$89+$B$90+$B$91&lt;240,0,($B$89+$B$90+$B$91-240)*0.29)</f>
        <v>0</v>
      </c>
      <c r="J104" s="37">
        <f>IF($B$89+$B$90+$B$91&lt;1200,0,($B$89+$B$90+$B$91-1200)*0.09)</f>
        <v>0</v>
      </c>
      <c r="K104" s="1"/>
    </row>
    <row r="105" spans="1:11">
      <c r="A105" s="11" t="s">
        <v>22</v>
      </c>
      <c r="B105" s="37">
        <f>(B93+B94)*B53</f>
        <v>2.09</v>
      </c>
      <c r="C105" s="37">
        <f>B94*C54</f>
        <v>1.9</v>
      </c>
      <c r="D105" s="37">
        <f>C105</f>
        <v>1.9</v>
      </c>
      <c r="E105" s="37">
        <f>B94*E54</f>
        <v>1.9</v>
      </c>
      <c r="F105" s="37">
        <f>IF(B93+B94&lt;3000,0,(B93+B94-3000)*F53)</f>
        <v>0</v>
      </c>
      <c r="G105" s="37">
        <f>IF($B$93+$B$94&lt;0,0,($B$93+$B$94-0)*G53)</f>
        <v>2.09</v>
      </c>
      <c r="H105" s="37">
        <f>IF($B$93+$B$94&lt;40,0,($B$93+$B$94-40)*H53)</f>
        <v>0</v>
      </c>
      <c r="I105" s="37">
        <f>IF($B$93+$B$94&lt;150,0,($B$93+$B$94-150)*I53)</f>
        <v>0</v>
      </c>
      <c r="J105" s="37">
        <f>IF($B$93+$B$94&lt;300,0,($B$93+$B$94-300)*J53)</f>
        <v>0</v>
      </c>
      <c r="K105" s="1"/>
    </row>
    <row r="106" spans="1:11">
      <c r="A106" s="11" t="s">
        <v>23</v>
      </c>
      <c r="B106" s="37">
        <f>(B96+B97)*B56</f>
        <v>1.56</v>
      </c>
      <c r="C106" s="37">
        <f>(B97+B96)*C57</f>
        <v>1.56</v>
      </c>
      <c r="D106" s="37">
        <f>C106</f>
        <v>1.56</v>
      </c>
      <c r="E106" s="37">
        <f>B97*E57</f>
        <v>1.17</v>
      </c>
      <c r="F106" s="37">
        <f>IF(B96+B97&lt;100,0,(B96+B97-100)*F56)</f>
        <v>0</v>
      </c>
      <c r="G106" s="37">
        <f>IF($B$96+$B$97&lt;0,0,($B$96+$B$97-0)*G56)</f>
        <v>1.56</v>
      </c>
      <c r="H106" s="37">
        <f>IF($B$96+$B$97&lt;5,0,($B$96+$B$97-5)*H56)</f>
        <v>0</v>
      </c>
      <c r="I106" s="37">
        <f>IF($B$96+$B$97&lt;15,0,($B$96+$B$97-15)*I56)</f>
        <v>0</v>
      </c>
      <c r="J106" s="37">
        <f>IF($B$96+$B$97&lt;30,0,($B$96+$B$97-30)*J56)</f>
        <v>0</v>
      </c>
      <c r="K106" s="1"/>
    </row>
    <row r="107" spans="1:11">
      <c r="A107" s="11" t="s">
        <v>20</v>
      </c>
      <c r="B107" s="37">
        <f>IF(B98&lt;200,0,(B98-200)*0.49)</f>
        <v>0</v>
      </c>
      <c r="C107" s="37">
        <v>0</v>
      </c>
      <c r="D107" s="37">
        <v>0</v>
      </c>
      <c r="E107" s="37">
        <v>0</v>
      </c>
      <c r="F107" s="37">
        <v>0</v>
      </c>
      <c r="G107" s="37">
        <f>IF(B98&lt;200,0,(B98-200)*0.49)</f>
        <v>0</v>
      </c>
      <c r="H107" s="37">
        <v>0</v>
      </c>
      <c r="I107" s="37">
        <v>0</v>
      </c>
      <c r="J107" s="37">
        <v>0</v>
      </c>
      <c r="K107" s="1"/>
    </row>
    <row r="108" spans="1:11">
      <c r="A108" s="11" t="s">
        <v>67</v>
      </c>
      <c r="B108" s="37">
        <f>IF(H88=2,$F$25,$E$25)</f>
        <v>249.95</v>
      </c>
      <c r="C108" s="37">
        <f>IF(H88=2,$F$26,$E$26)</f>
        <v>219.95</v>
      </c>
      <c r="D108" s="37">
        <f>IF(H88=2,$F$26,$E$26)</f>
        <v>219.95</v>
      </c>
      <c r="E108" s="37">
        <f>IF(H88=2,$F$27,$E$27)</f>
        <v>159.94999999999999</v>
      </c>
      <c r="F108" s="37">
        <f>IF(H88=2,$F$28,$E$28)</f>
        <v>1</v>
      </c>
      <c r="G108" s="37">
        <f>IF(H88=2,$F$30,$E$30)</f>
        <v>249.95</v>
      </c>
      <c r="H108" s="37">
        <f>IF(H88=2,$F$31,$E$31)</f>
        <v>179.95</v>
      </c>
      <c r="I108" s="37">
        <f>IF(H88=2,$F$32,$E$32)</f>
        <v>69.95</v>
      </c>
      <c r="J108" s="37">
        <f>IF(H88=2,$F$33,$E$33)</f>
        <v>49.95</v>
      </c>
      <c r="K108" s="1"/>
    </row>
    <row r="109" spans="1:11">
      <c r="A109" s="11" t="s">
        <v>25</v>
      </c>
      <c r="B109" s="38">
        <f>B103+B104+B105+B106+B107+(B108/24)</f>
        <v>66.884583333333325</v>
      </c>
      <c r="C109" s="38">
        <f t="shared" ref="C109:J109" si="2">C103+C104+C105+C106+C107+(C108/24)</f>
        <v>65.404583333333335</v>
      </c>
      <c r="D109" s="38">
        <f t="shared" si="2"/>
        <v>62.214583333333337</v>
      </c>
      <c r="E109" s="38">
        <f t="shared" si="2"/>
        <v>74.03458333333333</v>
      </c>
      <c r="F109" s="38">
        <f t="shared" si="2"/>
        <v>119.99166666666667</v>
      </c>
      <c r="G109" s="38">
        <f t="shared" si="2"/>
        <v>44.014583333333334</v>
      </c>
      <c r="H109" s="38">
        <f t="shared" si="2"/>
        <v>57.447916666666671</v>
      </c>
      <c r="I109" s="38">
        <f t="shared" si="2"/>
        <v>72.864583333333343</v>
      </c>
      <c r="J109" s="38">
        <f t="shared" si="2"/>
        <v>92.03125</v>
      </c>
      <c r="K109" s="1"/>
    </row>
    <row r="110" spans="1:11">
      <c r="A110" s="11" t="s">
        <v>1</v>
      </c>
      <c r="B110" s="38">
        <f>B109*24</f>
        <v>1605.2299999999998</v>
      </c>
      <c r="C110" s="38">
        <f t="shared" ref="C110:J110" si="3">C109*24</f>
        <v>1569.71</v>
      </c>
      <c r="D110" s="38">
        <f t="shared" si="3"/>
        <v>1493.15</v>
      </c>
      <c r="E110" s="38">
        <f t="shared" si="3"/>
        <v>1776.83</v>
      </c>
      <c r="F110" s="38">
        <f t="shared" si="3"/>
        <v>2879.8</v>
      </c>
      <c r="G110" s="38">
        <f t="shared" si="3"/>
        <v>1056.3499999999999</v>
      </c>
      <c r="H110" s="38">
        <f t="shared" si="3"/>
        <v>1378.75</v>
      </c>
      <c r="I110" s="38">
        <f t="shared" si="3"/>
        <v>1748.7500000000002</v>
      </c>
      <c r="J110" s="38">
        <f t="shared" si="3"/>
        <v>2208.75</v>
      </c>
      <c r="K110" s="1"/>
    </row>
    <row r="111" spans="1:11">
      <c r="A111" s="10"/>
      <c r="B111" s="10"/>
      <c r="C111" s="10"/>
      <c r="D111" s="10"/>
      <c r="E111" s="10"/>
      <c r="F111" s="10"/>
      <c r="G111" s="10"/>
      <c r="H111" s="10"/>
      <c r="I111" s="10"/>
      <c r="J111" s="10"/>
      <c r="K111" s="1"/>
    </row>
    <row r="112" spans="1:11" ht="22" customHeight="1">
      <c r="A112" s="39" t="s">
        <v>0</v>
      </c>
      <c r="B112" s="39"/>
      <c r="C112" s="39"/>
      <c r="D112" s="39"/>
      <c r="E112" s="39"/>
      <c r="F112" s="39"/>
      <c r="G112" s="39"/>
      <c r="H112" s="39"/>
      <c r="I112" s="39"/>
      <c r="J112" s="39"/>
      <c r="K112" s="1"/>
    </row>
    <row r="113" spans="1:11">
      <c r="A113" s="10"/>
      <c r="B113" s="10"/>
      <c r="C113" s="10"/>
      <c r="D113" s="10"/>
      <c r="E113" s="10"/>
      <c r="F113" s="10"/>
      <c r="G113" s="10"/>
      <c r="H113" s="10"/>
      <c r="I113" s="10"/>
      <c r="J113" s="10"/>
      <c r="K113" s="1"/>
    </row>
    <row r="114" spans="1:11">
      <c r="A114" s="10"/>
      <c r="B114" s="10"/>
      <c r="C114" s="10"/>
      <c r="D114" s="10"/>
      <c r="E114" s="10"/>
      <c r="F114" s="10"/>
      <c r="G114" s="10"/>
      <c r="H114" s="10"/>
      <c r="I114" s="10"/>
      <c r="J114" s="10"/>
      <c r="K114" s="1"/>
    </row>
    <row r="115" spans="1:11">
      <c r="A115" s="40" t="s">
        <v>2</v>
      </c>
      <c r="B115" s="44" t="str">
        <f>IF(C115=B109,B101,IF(C115=C109,C101,IF(C115=D109,C101,IF(C115=E109,E101,IF(C115=F109,F101,IF(C115=G109,G101,IF(C115=H109,H101,IF(I109=C115,I101,IF(J109=C115,J101,"")))))))))</f>
        <v>Complete 60</v>
      </c>
      <c r="C115" s="42">
        <f>MIN(B109:J109)</f>
        <v>44.014583333333334</v>
      </c>
      <c r="D115" s="10"/>
      <c r="E115" s="10"/>
      <c r="F115" s="10"/>
      <c r="G115" s="10"/>
      <c r="H115" s="10"/>
      <c r="I115" s="10"/>
      <c r="J115" s="10"/>
      <c r="K115" s="1"/>
    </row>
    <row r="116" spans="1:11">
      <c r="A116" s="40"/>
      <c r="B116" s="44"/>
      <c r="C116" s="43"/>
      <c r="D116" s="10"/>
      <c r="E116" s="10"/>
      <c r="F116" s="10"/>
      <c r="G116" s="10"/>
      <c r="H116" s="10"/>
      <c r="I116" s="10"/>
      <c r="J116" s="10"/>
    </row>
    <row r="117" spans="1:11">
      <c r="A117" s="10"/>
      <c r="B117" s="10"/>
      <c r="C117" s="10"/>
      <c r="D117" s="10"/>
      <c r="E117" s="10"/>
      <c r="F117" s="10"/>
      <c r="G117" s="10"/>
      <c r="H117" s="10"/>
      <c r="I117" s="10"/>
      <c r="J117" s="10"/>
    </row>
    <row r="118" spans="1:11">
      <c r="A118" s="10"/>
      <c r="B118" s="10"/>
      <c r="C118" s="10"/>
      <c r="D118" s="10"/>
      <c r="E118" s="10"/>
      <c r="F118" s="10"/>
      <c r="G118" s="10"/>
      <c r="H118" s="10"/>
      <c r="I118" s="10"/>
      <c r="J118" s="10"/>
    </row>
    <row r="119" spans="1:11">
      <c r="A119" s="10"/>
      <c r="B119" s="10"/>
      <c r="C119" s="10"/>
      <c r="D119" s="10"/>
      <c r="E119" s="10"/>
      <c r="F119" s="10"/>
      <c r="G119" s="10"/>
      <c r="H119" s="10"/>
      <c r="I119" s="10"/>
      <c r="J119" s="10"/>
    </row>
    <row r="120" spans="1:11">
      <c r="A120" s="10"/>
      <c r="B120" s="10"/>
      <c r="C120" s="10"/>
      <c r="D120" s="10"/>
      <c r="E120" s="10"/>
      <c r="F120" s="10"/>
      <c r="G120" s="10"/>
      <c r="H120" s="10"/>
      <c r="I120" s="10"/>
      <c r="J120" s="10"/>
    </row>
    <row r="121" spans="1:11">
      <c r="A121" s="10"/>
      <c r="B121" s="10"/>
      <c r="C121" s="10"/>
      <c r="D121" s="10"/>
      <c r="E121" s="10"/>
      <c r="F121" s="10"/>
      <c r="G121" s="10"/>
      <c r="H121" s="10"/>
      <c r="I121" s="10"/>
      <c r="J121" s="10"/>
    </row>
    <row r="122" spans="1:11">
      <c r="A122" s="10"/>
      <c r="B122" s="10"/>
      <c r="C122" s="10"/>
      <c r="D122" s="10"/>
      <c r="E122" s="10"/>
      <c r="F122" s="10"/>
      <c r="G122" s="10"/>
      <c r="H122" s="10"/>
      <c r="I122" s="10"/>
      <c r="J122" s="10"/>
    </row>
    <row r="123" spans="1:11">
      <c r="A123" s="10"/>
      <c r="B123" s="10"/>
      <c r="C123" s="10"/>
      <c r="D123" s="10"/>
      <c r="E123" s="10"/>
      <c r="F123" s="10"/>
      <c r="G123" s="10"/>
      <c r="H123" s="10"/>
      <c r="I123" s="10"/>
      <c r="J123" s="10"/>
    </row>
  </sheetData>
  <sheetCalcPr fullCalcOnLoad="1"/>
  <mergeCells count="29">
    <mergeCell ref="A112:J112"/>
    <mergeCell ref="A115:A116"/>
    <mergeCell ref="B115:B116"/>
    <mergeCell ref="E23:F23"/>
    <mergeCell ref="G23:H23"/>
    <mergeCell ref="D23:D24"/>
    <mergeCell ref="C42:D42"/>
    <mergeCell ref="A42:A43"/>
    <mergeCell ref="B42:B43"/>
    <mergeCell ref="E42:E43"/>
    <mergeCell ref="F42:F43"/>
    <mergeCell ref="G42:G43"/>
    <mergeCell ref="H42:H43"/>
    <mergeCell ref="H101:H102"/>
    <mergeCell ref="I101:I102"/>
    <mergeCell ref="J101:J102"/>
    <mergeCell ref="I42:I43"/>
    <mergeCell ref="J42:J43"/>
    <mergeCell ref="A85:J85"/>
    <mergeCell ref="A87:C87"/>
    <mergeCell ref="D98:G98"/>
    <mergeCell ref="D88:G97"/>
    <mergeCell ref="D99:G99"/>
    <mergeCell ref="A101:A102"/>
    <mergeCell ref="B101:B102"/>
    <mergeCell ref="C101:D101"/>
    <mergeCell ref="E101:E102"/>
    <mergeCell ref="F101:F102"/>
    <mergeCell ref="G101:G102"/>
  </mergeCells>
  <phoneticPr fontId="2" type="noConversion"/>
  <pageMargins left="0.19685039370078741" right="0.19444444444444445" top="0.38976377952755908" bottom="0.38976377952755908" header="0.5" footer="0.5"/>
  <pageSetup paperSize="0" orientation="landscape" horizontalDpi="4294967292" verticalDpi="4294967292"/>
  <drawing r:id="rId1"/>
  <legacyDrawing r:id="rId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iPhone 3GS</vt:lpstr>
    </vt:vector>
  </TitlesOfParts>
  <Company>Ralf Teichmann GmbH</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Christian Meese</dc:creator>
  <cp:lastModifiedBy>Christian Meese</cp:lastModifiedBy>
  <cp:lastPrinted>2009-06-13T09:08:08Z</cp:lastPrinted>
  <dcterms:created xsi:type="dcterms:W3CDTF">2009-06-12T19:08:45Z</dcterms:created>
  <dcterms:modified xsi:type="dcterms:W3CDTF">2009-06-13T09:08:12Z</dcterms:modified>
</cp:coreProperties>
</file>